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2455" windowHeight="9225" firstSheet="1"/>
  </bookViews>
  <sheets>
    <sheet name="Hoja1" sheetId="1" r:id="rId1"/>
    <sheet name="Hoja2" sheetId="2" r:id="rId2"/>
    <sheet name="Hoja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0" i="1"/>
  <c r="V30"/>
  <c r="U30"/>
  <c r="T30"/>
  <c r="S30"/>
  <c r="R30"/>
  <c r="Q30"/>
  <c r="P30"/>
  <c r="O30"/>
  <c r="K30"/>
  <c r="J30"/>
  <c r="I30"/>
  <c r="H30"/>
  <c r="G30"/>
  <c r="F30"/>
  <c r="E30"/>
  <c r="D30"/>
  <c r="AA13"/>
  <c r="W25"/>
  <c r="V25"/>
  <c r="U25"/>
  <c r="T25"/>
  <c r="S25"/>
  <c r="R25"/>
  <c r="Q25"/>
  <c r="P25"/>
  <c r="O25"/>
  <c r="K25"/>
  <c r="J25"/>
  <c r="I25"/>
  <c r="H25"/>
  <c r="G25"/>
  <c r="F25"/>
  <c r="E25"/>
  <c r="D25"/>
  <c r="C25"/>
  <c r="B25"/>
  <c r="W24"/>
  <c r="V24"/>
  <c r="U24"/>
  <c r="T24"/>
  <c r="S24"/>
  <c r="R24"/>
  <c r="Q24"/>
  <c r="P24"/>
  <c r="O24"/>
  <c r="K24"/>
  <c r="J24"/>
  <c r="I24"/>
  <c r="H24"/>
  <c r="G24"/>
  <c r="F24"/>
  <c r="E24"/>
  <c r="D24"/>
  <c r="C24"/>
  <c r="M8"/>
  <c r="Y8"/>
  <c r="Y13"/>
  <c r="Y12"/>
  <c r="M12"/>
  <c r="M13"/>
  <c r="M25" l="1"/>
  <c r="Y25"/>
  <c r="Y24"/>
  <c r="M24"/>
  <c r="AA12"/>
  <c r="AA25" l="1"/>
  <c r="AA24"/>
  <c r="H6" i="2"/>
  <c r="J5" s="1"/>
  <c r="H4"/>
  <c r="J4"/>
  <c r="H5" l="1"/>
  <c r="AA8" i="1" l="1"/>
  <c r="AB8" s="1"/>
  <c r="AC22"/>
  <c r="S22" l="1"/>
  <c r="S23" s="1"/>
  <c r="H22"/>
  <c r="H23" s="1"/>
  <c r="T22"/>
  <c r="T23" s="1"/>
  <c r="I22"/>
  <c r="U22"/>
  <c r="J22"/>
  <c r="J23" s="1"/>
  <c r="AE13"/>
  <c r="Q22"/>
  <c r="Q23" s="1"/>
  <c r="R22"/>
  <c r="R23" s="1"/>
  <c r="V22"/>
  <c r="V23" s="1"/>
  <c r="K22"/>
  <c r="K23" s="1"/>
  <c r="C22"/>
  <c r="C23" s="1"/>
  <c r="E22"/>
  <c r="E23" s="1"/>
  <c r="G22"/>
  <c r="G23" s="1"/>
  <c r="W22"/>
  <c r="W23" s="1"/>
  <c r="O22"/>
  <c r="O23" s="1"/>
  <c r="D22"/>
  <c r="D23" s="1"/>
  <c r="P22"/>
  <c r="P23" s="1"/>
  <c r="F22"/>
  <c r="F23" s="1"/>
  <c r="I23"/>
  <c r="U23"/>
  <c r="Y30" l="1"/>
  <c r="M23"/>
  <c r="Y23"/>
  <c r="H26"/>
  <c r="H29"/>
  <c r="H18" s="1"/>
  <c r="P29"/>
  <c r="P18" s="1"/>
  <c r="P26"/>
  <c r="W29"/>
  <c r="W18" s="1"/>
  <c r="W26"/>
  <c r="G26"/>
  <c r="G29"/>
  <c r="G18" s="1"/>
  <c r="F26"/>
  <c r="F29"/>
  <c r="F18" s="1"/>
  <c r="E26"/>
  <c r="E29"/>
  <c r="E18" s="1"/>
  <c r="Q29"/>
  <c r="Q18" s="1"/>
  <c r="Q26"/>
  <c r="T29"/>
  <c r="T18" s="1"/>
  <c r="T26"/>
  <c r="K29"/>
  <c r="K18" s="1"/>
  <c r="K26"/>
  <c r="D29"/>
  <c r="D18" s="1"/>
  <c r="D26"/>
  <c r="I29"/>
  <c r="I18" s="1"/>
  <c r="I26"/>
  <c r="R26"/>
  <c r="R29"/>
  <c r="R18" s="1"/>
  <c r="V29"/>
  <c r="V18" s="1"/>
  <c r="V26"/>
  <c r="U29"/>
  <c r="U18" s="1"/>
  <c r="U26"/>
  <c r="O26"/>
  <c r="O29"/>
  <c r="S26"/>
  <c r="S29"/>
  <c r="S18" s="1"/>
  <c r="J29"/>
  <c r="J18" s="1"/>
  <c r="J26"/>
  <c r="C29"/>
  <c r="C26"/>
  <c r="C32" l="1"/>
  <c r="C30"/>
  <c r="M30" s="1"/>
  <c r="AA30" s="1"/>
  <c r="AA23"/>
  <c r="Y29"/>
  <c r="C18"/>
  <c r="M18" s="1"/>
  <c r="M29"/>
  <c r="O18"/>
  <c r="Y18" s="1"/>
  <c r="C16"/>
  <c r="M26"/>
  <c r="O16"/>
  <c r="Y26"/>
  <c r="F27"/>
  <c r="F16"/>
  <c r="U27"/>
  <c r="U16"/>
  <c r="H27"/>
  <c r="H16"/>
  <c r="S27"/>
  <c r="S16"/>
  <c r="J27"/>
  <c r="J16"/>
  <c r="V27"/>
  <c r="V16"/>
  <c r="E27"/>
  <c r="E16"/>
  <c r="D27"/>
  <c r="D16"/>
  <c r="P27"/>
  <c r="P16"/>
  <c r="G27"/>
  <c r="G16"/>
  <c r="Q27"/>
  <c r="Q16"/>
  <c r="R27"/>
  <c r="R16"/>
  <c r="K27"/>
  <c r="K16"/>
  <c r="W27"/>
  <c r="W16"/>
  <c r="I27"/>
  <c r="I16"/>
  <c r="T27"/>
  <c r="T16"/>
  <c r="O27"/>
  <c r="C27"/>
  <c r="AA29" l="1"/>
  <c r="AA26"/>
  <c r="O28"/>
  <c r="Y27"/>
  <c r="C28"/>
  <c r="C17" s="1"/>
  <c r="M27"/>
  <c r="R28"/>
  <c r="R17" s="1"/>
  <c r="I28"/>
  <c r="I17" s="1"/>
  <c r="H28"/>
  <c r="H17" s="1"/>
  <c r="T28"/>
  <c r="T17" s="1"/>
  <c r="S28"/>
  <c r="S17" s="1"/>
  <c r="P28"/>
  <c r="P17" s="1"/>
  <c r="F28"/>
  <c r="F17" s="1"/>
  <c r="E28"/>
  <c r="E17" s="1"/>
  <c r="K28"/>
  <c r="K17" s="1"/>
  <c r="J28"/>
  <c r="J17" s="1"/>
  <c r="W28"/>
  <c r="W17" s="1"/>
  <c r="G28"/>
  <c r="G17" s="1"/>
  <c r="V28"/>
  <c r="V17" s="1"/>
  <c r="U28"/>
  <c r="U17" s="1"/>
  <c r="Q28"/>
  <c r="Q17" s="1"/>
  <c r="D28"/>
  <c r="D17" s="1"/>
  <c r="AA18"/>
  <c r="M16"/>
  <c r="Y16"/>
  <c r="Y28" l="1"/>
  <c r="O17"/>
  <c r="Y17" s="1"/>
  <c r="M28"/>
  <c r="AA27"/>
  <c r="M17"/>
  <c r="AA16"/>
  <c r="AA28" l="1"/>
  <c r="AA17"/>
  <c r="AC26" s="1"/>
  <c r="AE17" l="1"/>
</calcChain>
</file>

<file path=xl/sharedStrings.xml><?xml version="1.0" encoding="utf-8"?>
<sst xmlns="http://schemas.openxmlformats.org/spreadsheetml/2006/main" count="80" uniqueCount="66">
  <si>
    <t>WHS and SBF Calculator by www.mikadi.golf/handicap</t>
  </si>
  <si>
    <t>Hole</t>
  </si>
  <si>
    <t>Out</t>
  </si>
  <si>
    <t>In</t>
  </si>
  <si>
    <t>Neto</t>
  </si>
  <si>
    <t>Par</t>
  </si>
  <si>
    <t>Hole handicap</t>
  </si>
  <si>
    <t>Playing Par</t>
  </si>
  <si>
    <t>NET DB ADJUST</t>
  </si>
  <si>
    <t>CALCUL</t>
  </si>
  <si>
    <t xml:space="preserve"> </t>
  </si>
  <si>
    <t>TOTAL</t>
  </si>
  <si>
    <t>Extra Strokes</t>
  </si>
  <si>
    <t>Stableford Points</t>
  </si>
  <si>
    <t>Net Double Bogey Adjust</t>
  </si>
  <si>
    <t>TABLA DE HANDICAP</t>
  </si>
  <si>
    <t>Nombre</t>
  </si>
  <si>
    <t>Fecha</t>
  </si>
  <si>
    <t>Golpes</t>
  </si>
  <si>
    <t>WHS</t>
  </si>
  <si>
    <t>Indice de Handicap</t>
  </si>
  <si>
    <t>Diff</t>
  </si>
  <si>
    <t>F6</t>
  </si>
  <si>
    <t>Handicap del Jugador // Player handicap</t>
  </si>
  <si>
    <t>PLAYER HANDICAP INDEX</t>
  </si>
  <si>
    <t>PLAYER SCORE</t>
  </si>
  <si>
    <t>NET</t>
  </si>
  <si>
    <t>RAITING</t>
  </si>
  <si>
    <t>SLOPE</t>
  </si>
  <si>
    <t>COURSE DATA (Olivar de la hinojosa campo largo)</t>
  </si>
  <si>
    <t>SBF Points</t>
  </si>
  <si>
    <t>Row 8</t>
  </si>
  <si>
    <t>Round Score hole by hole</t>
  </si>
  <si>
    <t>Row 11,12,13</t>
  </si>
  <si>
    <t>Course Data</t>
  </si>
  <si>
    <t>Course Handicap</t>
  </si>
  <si>
    <t>Olivar de la hinojosa Campo largo</t>
  </si>
  <si>
    <t>Se reparten los puntos extra obtenidos en AC22 empezando por los hoyos de mayor dificultad si se completan todos se hace una segunda vuelta y asi hasta una tercera vuelta</t>
  </si>
  <si>
    <t>CH-Row12</t>
  </si>
  <si>
    <t>Si hay 2 puntos extra en los hoyos de handicap 1 y 2 tienen un golpe extra que se suma al par del campo.</t>
  </si>
  <si>
    <t>PCC</t>
  </si>
  <si>
    <t>SD=(NDA-CR-PCC)*(113/SR)</t>
  </si>
  <si>
    <t>L6</t>
  </si>
  <si>
    <t xml:space="preserve">Playing Conditions </t>
  </si>
  <si>
    <t>WHS COURSE SCORE DIFFERENTIAL</t>
  </si>
  <si>
    <t>2020 August</t>
  </si>
  <si>
    <t>PLAYING DATA (Calcul)</t>
  </si>
  <si>
    <t>COURSE HANDICAP (CH)</t>
  </si>
  <si>
    <t>CH = (PHI* SR)/113 + (CR - PAR)</t>
  </si>
  <si>
    <t>Los puntos extra en cada hoyo se suman al par del campo en ese hoyo</t>
  </si>
  <si>
    <t xml:space="preserve">Dos puntos mas sobre el par de juego de cada hoyo </t>
  </si>
  <si>
    <t>Net Double Bogey Adjustment</t>
  </si>
  <si>
    <t>Playing Double Bogey</t>
  </si>
  <si>
    <t>Playing Double bogey</t>
  </si>
  <si>
    <t xml:space="preserve">Si se hace más de golpes que el Playing double bogey se toma el doble bogey como resultado para el calculo de WHS </t>
  </si>
  <si>
    <t>Player round data</t>
  </si>
  <si>
    <t>Modified Stableford Points</t>
  </si>
  <si>
    <t>• Double Eagle: 8 points</t>
  </si>
  <si>
    <t>• Eagle: 5 points</t>
  </si>
  <si>
    <t>• Birdie: 2 points</t>
  </si>
  <si>
    <t>• Par: 0 points</t>
  </si>
  <si>
    <t>• Bogey: -1 point</t>
  </si>
  <si>
    <t>• Double Bogey or more: -3 points</t>
  </si>
  <si>
    <t>Si el resultado obtenido sobre el par de juego (una vez repartidos los puntos extra) es de bogey se suma un punto, si par se suman dos, birdie tres, eagle 4 , doble bogey o mas se suma 0</t>
  </si>
  <si>
    <t>Modified SBF (Barracuda)</t>
  </si>
  <si>
    <t>Updated MPS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</si>
</sst>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2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6"/>
      <color indexed="1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1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rgb="FF292929"/>
      <name val="Open Sans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8" borderId="4" xfId="0" applyFont="1" applyFill="1" applyBorder="1"/>
    <xf numFmtId="0" fontId="4" fillId="0" borderId="4" xfId="0" applyFont="1" applyBorder="1"/>
    <xf numFmtId="0" fontId="5" fillId="8" borderId="4" xfId="0" applyFont="1" applyFill="1" applyBorder="1"/>
    <xf numFmtId="0" fontId="0" fillId="0" borderId="4" xfId="0" applyFont="1" applyBorder="1"/>
    <xf numFmtId="0" fontId="4" fillId="0" borderId="4" xfId="0" applyFont="1" applyBorder="1" applyProtection="1"/>
    <xf numFmtId="0" fontId="0" fillId="0" borderId="4" xfId="0" applyFont="1" applyBorder="1" applyAlignment="1">
      <alignment horizontal="center"/>
    </xf>
    <xf numFmtId="0" fontId="0" fillId="0" borderId="0" xfId="0" applyFont="1"/>
    <xf numFmtId="0" fontId="0" fillId="2" borderId="0" xfId="0" applyFont="1" applyFill="1"/>
    <xf numFmtId="0" fontId="0" fillId="2" borderId="0" xfId="0" applyFont="1" applyFill="1" applyBorder="1"/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15" fontId="6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15" fontId="7" fillId="2" borderId="0" xfId="0" applyNumberFormat="1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hidden="1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hidden="1"/>
    </xf>
    <xf numFmtId="0" fontId="9" fillId="0" borderId="4" xfId="0" applyFont="1" applyFill="1" applyBorder="1" applyAlignment="1" applyProtection="1">
      <alignment horizontal="center" vertical="center"/>
      <protection hidden="1"/>
    </xf>
    <xf numFmtId="0" fontId="9" fillId="4" borderId="5" xfId="0" applyFont="1" applyFill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hidden="1"/>
    </xf>
    <xf numFmtId="0" fontId="12" fillId="2" borderId="4" xfId="0" applyFont="1" applyFill="1" applyBorder="1" applyAlignment="1" applyProtection="1">
      <alignment horizontal="right"/>
      <protection hidden="1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/>
    <xf numFmtId="0" fontId="15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Border="1"/>
    <xf numFmtId="0" fontId="16" fillId="2" borderId="0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center"/>
    </xf>
    <xf numFmtId="0" fontId="0" fillId="9" borderId="0" xfId="0" applyFont="1" applyFill="1" applyBorder="1"/>
    <xf numFmtId="0" fontId="1" fillId="9" borderId="0" xfId="0" applyFont="1" applyFill="1" applyBorder="1"/>
    <xf numFmtId="164" fontId="3" fillId="8" borderId="4" xfId="0" applyNumberFormat="1" applyFont="1" applyFill="1" applyBorder="1" applyProtection="1"/>
    <xf numFmtId="0" fontId="6" fillId="2" borderId="0" xfId="0" applyFont="1" applyFill="1" applyBorder="1" applyAlignment="1" applyProtection="1">
      <alignment horizontal="left" vertical="center"/>
      <protection locked="0"/>
    </xf>
    <xf numFmtId="0" fontId="8" fillId="10" borderId="4" xfId="0" applyFont="1" applyFill="1" applyBorder="1" applyAlignment="1" applyProtection="1">
      <alignment horizontal="center" vertical="center"/>
      <protection hidden="1"/>
    </xf>
    <xf numFmtId="0" fontId="8" fillId="10" borderId="4" xfId="0" applyFont="1" applyFill="1" applyBorder="1" applyAlignment="1">
      <alignment horizontal="center" vertical="center"/>
    </xf>
    <xf numFmtId="0" fontId="2" fillId="0" borderId="0" xfId="0" applyFont="1"/>
    <xf numFmtId="0" fontId="2" fillId="9" borderId="0" xfId="0" applyFont="1" applyFill="1" applyBorder="1"/>
    <xf numFmtId="15" fontId="20" fillId="2" borderId="0" xfId="0" applyNumberFormat="1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 vertical="center"/>
      <protection hidden="1"/>
    </xf>
    <xf numFmtId="0" fontId="6" fillId="3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hidden="1"/>
    </xf>
    <xf numFmtId="0" fontId="6" fillId="4" borderId="5" xfId="0" applyFont="1" applyFill="1" applyBorder="1" applyAlignment="1" applyProtection="1">
      <alignment horizontal="center" vertical="center"/>
      <protection hidden="1"/>
    </xf>
    <xf numFmtId="0" fontId="21" fillId="0" borderId="0" xfId="0" applyFont="1"/>
    <xf numFmtId="164" fontId="0" fillId="0" borderId="0" xfId="0" applyNumberFormat="1"/>
    <xf numFmtId="0" fontId="6" fillId="9" borderId="0" xfId="0" applyFont="1" applyFill="1" applyBorder="1" applyAlignment="1" applyProtection="1">
      <alignment horizontal="center" vertical="center"/>
      <protection hidden="1"/>
    </xf>
    <xf numFmtId="0" fontId="6" fillId="9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 applyProtection="1">
      <alignment horizontal="center" vertical="center"/>
      <protection locked="0" hidden="1"/>
    </xf>
    <xf numFmtId="0" fontId="21" fillId="9" borderId="0" xfId="0" applyFont="1" applyFill="1" applyBorder="1"/>
    <xf numFmtId="0" fontId="6" fillId="11" borderId="0" xfId="0" applyFont="1" applyFill="1" applyBorder="1" applyAlignment="1" applyProtection="1">
      <alignment horizontal="left" vertical="center"/>
      <protection locked="0"/>
    </xf>
    <xf numFmtId="0" fontId="6" fillId="11" borderId="0" xfId="0" applyFont="1" applyFill="1" applyBorder="1" applyAlignment="1" applyProtection="1">
      <alignment horizontal="center" vertical="center"/>
      <protection locked="0"/>
    </xf>
    <xf numFmtId="0" fontId="19" fillId="12" borderId="1" xfId="0" applyFont="1" applyFill="1" applyBorder="1" applyAlignment="1" applyProtection="1">
      <alignment horizontal="left" vertical="center"/>
      <protection hidden="1"/>
    </xf>
    <xf numFmtId="0" fontId="19" fillId="12" borderId="2" xfId="0" applyFont="1" applyFill="1" applyBorder="1" applyAlignment="1" applyProtection="1">
      <alignment horizontal="left" vertical="center"/>
      <protection hidden="1"/>
    </xf>
    <xf numFmtId="0" fontId="19" fillId="12" borderId="3" xfId="0" applyFont="1" applyFill="1" applyBorder="1" applyAlignment="1" applyProtection="1">
      <alignment horizontal="left" vertical="center"/>
      <protection hidden="1"/>
    </xf>
    <xf numFmtId="0" fontId="9" fillId="13" borderId="4" xfId="0" applyFont="1" applyFill="1" applyBorder="1" applyAlignment="1" applyProtection="1">
      <alignment horizontal="center" vertical="center"/>
      <protection hidden="1"/>
    </xf>
    <xf numFmtId="0" fontId="6" fillId="9" borderId="0" xfId="0" applyFont="1" applyFill="1" applyBorder="1" applyAlignment="1" applyProtection="1">
      <alignment horizontal="left" vertical="center"/>
      <protection hidden="1"/>
    </xf>
    <xf numFmtId="0" fontId="9" fillId="13" borderId="4" xfId="0" applyFont="1" applyFill="1" applyBorder="1" applyAlignment="1" applyProtection="1">
      <alignment vertical="center"/>
      <protection hidden="1"/>
    </xf>
    <xf numFmtId="0" fontId="1" fillId="0" borderId="4" xfId="0" applyFont="1" applyBorder="1" applyAlignment="1">
      <alignment horizontal="center"/>
    </xf>
    <xf numFmtId="0" fontId="13" fillId="5" borderId="4" xfId="0" applyFont="1" applyFill="1" applyBorder="1" applyAlignment="1">
      <alignment vertical="center"/>
    </xf>
    <xf numFmtId="1" fontId="22" fillId="5" borderId="4" xfId="0" applyNumberFormat="1" applyFont="1" applyFill="1" applyBorder="1" applyAlignment="1">
      <alignment vertical="center"/>
    </xf>
    <xf numFmtId="0" fontId="22" fillId="5" borderId="4" xfId="0" applyFont="1" applyFill="1" applyBorder="1" applyAlignment="1">
      <alignment vertical="center"/>
    </xf>
    <xf numFmtId="0" fontId="22" fillId="2" borderId="4" xfId="0" applyFont="1" applyFill="1" applyBorder="1" applyAlignment="1">
      <alignment vertical="center"/>
    </xf>
    <xf numFmtId="0" fontId="13" fillId="6" borderId="4" xfId="0" applyFont="1" applyFill="1" applyBorder="1" applyAlignment="1">
      <alignment vertical="center"/>
    </xf>
    <xf numFmtId="0" fontId="22" fillId="6" borderId="4" xfId="0" applyFont="1" applyFill="1" applyBorder="1" applyAlignment="1">
      <alignment vertical="center"/>
    </xf>
    <xf numFmtId="0" fontId="4" fillId="0" borderId="4" xfId="0" applyFont="1" applyBorder="1" applyAlignment="1"/>
    <xf numFmtId="0" fontId="9" fillId="4" borderId="4" xfId="0" applyFont="1" applyFill="1" applyBorder="1" applyAlignment="1" applyProtection="1">
      <alignment vertical="center"/>
      <protection hidden="1"/>
    </xf>
    <xf numFmtId="0" fontId="13" fillId="7" borderId="4" xfId="0" applyFont="1" applyFill="1" applyBorder="1" applyAlignment="1">
      <alignment vertical="center"/>
    </xf>
    <xf numFmtId="0" fontId="22" fillId="7" borderId="4" xfId="0" applyFont="1" applyFill="1" applyBorder="1" applyAlignment="1">
      <alignment vertical="center"/>
    </xf>
    <xf numFmtId="0" fontId="4" fillId="11" borderId="4" xfId="0" applyFont="1" applyFill="1" applyBorder="1" applyAlignment="1"/>
    <xf numFmtId="0" fontId="5" fillId="0" borderId="4" xfId="0" applyFont="1" applyBorder="1" applyAlignment="1"/>
    <xf numFmtId="0" fontId="23" fillId="0" borderId="4" xfId="0" applyFont="1" applyFill="1" applyBorder="1" applyAlignment="1">
      <alignment vertical="center"/>
    </xf>
    <xf numFmtId="0" fontId="23" fillId="0" borderId="4" xfId="0" applyFont="1" applyFill="1" applyBorder="1" applyAlignment="1" applyProtection="1">
      <alignment vertical="center"/>
      <protection hidden="1"/>
    </xf>
    <xf numFmtId="0" fontId="23" fillId="2" borderId="4" xfId="0" applyFont="1" applyFill="1" applyBorder="1" applyAlignment="1">
      <alignment vertical="center"/>
    </xf>
    <xf numFmtId="0" fontId="6" fillId="11" borderId="0" xfId="0" applyFont="1" applyFill="1" applyBorder="1" applyAlignment="1" applyProtection="1">
      <alignment vertical="center"/>
      <protection locked="0"/>
    </xf>
    <xf numFmtId="0" fontId="24" fillId="0" borderId="0" xfId="0" applyFont="1"/>
    <xf numFmtId="0" fontId="18" fillId="10" borderId="1" xfId="0" applyFont="1" applyFill="1" applyBorder="1" applyAlignment="1" applyProtection="1">
      <alignment horizontal="left" vertical="center"/>
      <protection locked="0"/>
    </xf>
    <xf numFmtId="0" fontId="18" fillId="10" borderId="2" xfId="0" applyFont="1" applyFill="1" applyBorder="1" applyAlignment="1" applyProtection="1">
      <alignment horizontal="left" vertical="center"/>
      <protection locked="0"/>
    </xf>
    <xf numFmtId="0" fontId="18" fillId="10" borderId="3" xfId="0" applyFont="1" applyFill="1" applyBorder="1" applyAlignment="1" applyProtection="1">
      <alignment horizontal="left" vertical="center"/>
      <protection locked="0"/>
    </xf>
    <xf numFmtId="0" fontId="19" fillId="12" borderId="1" xfId="0" applyFont="1" applyFill="1" applyBorder="1" applyAlignment="1" applyProtection="1">
      <alignment horizontal="center" vertical="center"/>
      <protection locked="0"/>
    </xf>
    <xf numFmtId="0" fontId="19" fillId="12" borderId="2" xfId="0" applyFont="1" applyFill="1" applyBorder="1" applyAlignment="1" applyProtection="1">
      <alignment horizontal="center" vertical="center"/>
      <protection locked="0"/>
    </xf>
    <xf numFmtId="0" fontId="19" fillId="12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352424</xdr:colOff>
      <xdr:row>32</xdr:row>
      <xdr:rowOff>76200</xdr:rowOff>
    </xdr:from>
    <xdr:to>
      <xdr:col>16</xdr:col>
      <xdr:colOff>76198</xdr:colOff>
      <xdr:row>36</xdr:row>
      <xdr:rowOff>114300</xdr:rowOff>
    </xdr:to>
    <xdr:pic>
      <xdr:nvPicPr>
        <xdr:cNvPr id="2" name="1 Imagen" descr="mikadi-logo-sinfondo-letgras-color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95849" y="6534150"/>
          <a:ext cx="2000249" cy="800100"/>
        </a:xfrm>
        <a:prstGeom prst="rect">
          <a:avLst/>
        </a:prstGeom>
      </xdr:spPr>
    </xdr:pic>
    <xdr:clientData/>
  </xdr:twoCellAnchor>
  <xdr:twoCellAnchor editAs="oneCell">
    <xdr:from>
      <xdr:col>21</xdr:col>
      <xdr:colOff>123825</xdr:colOff>
      <xdr:row>1</xdr:row>
      <xdr:rowOff>200025</xdr:rowOff>
    </xdr:from>
    <xdr:to>
      <xdr:col>27</xdr:col>
      <xdr:colOff>85725</xdr:colOff>
      <xdr:row>5</xdr:row>
      <xdr:rowOff>9525</xdr:rowOff>
    </xdr:to>
    <xdr:pic>
      <xdr:nvPicPr>
        <xdr:cNvPr id="3" name="2 Imagen" descr="mikadi-logo-sinfondo-letgras-color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10600" y="447675"/>
          <a:ext cx="2000249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66"/>
  <sheetViews>
    <sheetView tabSelected="1" topLeftCell="A24" zoomScale="85" zoomScaleNormal="85" workbookViewId="0">
      <selection activeCell="AG8" sqref="AG8"/>
    </sheetView>
  </sheetViews>
  <sheetFormatPr baseColWidth="10" defaultColWidth="11.42578125" defaultRowHeight="15"/>
  <cols>
    <col min="1" max="1" width="14.140625" style="9" customWidth="1"/>
    <col min="2" max="2" width="24.42578125" style="9" customWidth="1"/>
    <col min="3" max="11" width="5.28515625" style="9" customWidth="1"/>
    <col min="12" max="12" width="3.85546875" style="9" customWidth="1"/>
    <col min="13" max="13" width="5.85546875" style="9" customWidth="1"/>
    <col min="14" max="14" width="3.85546875" style="9" customWidth="1"/>
    <col min="15" max="15" width="5" style="2" customWidth="1"/>
    <col min="16" max="23" width="5" style="9" customWidth="1"/>
    <col min="24" max="24" width="3.5703125" style="9" customWidth="1"/>
    <col min="25" max="25" width="6.7109375" style="2" customWidth="1"/>
    <col min="26" max="26" width="3.28515625" style="9" customWidth="1"/>
    <col min="27" max="30" width="7" style="9" customWidth="1"/>
    <col min="31" max="31" width="10.42578125" style="9" customWidth="1"/>
    <col min="32" max="32" width="7" style="9" customWidth="1"/>
    <col min="33" max="16384" width="11.42578125" style="9"/>
  </cols>
  <sheetData>
    <row r="1" spans="1:32" ht="19.5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2" ht="19.5" customHeight="1" thickBot="1">
      <c r="A2" s="10"/>
      <c r="B2" s="88" t="s">
        <v>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10"/>
      <c r="AC2" s="10"/>
      <c r="AE2" s="10"/>
    </row>
    <row r="3" spans="1:32" ht="19.5" customHeight="1" thickBo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2" ht="19.5" customHeight="1" thickBot="1">
      <c r="A4" s="11"/>
      <c r="B4" s="64" t="s">
        <v>65</v>
      </c>
      <c r="C4" s="65"/>
      <c r="D4" s="66"/>
      <c r="E4" s="12"/>
      <c r="F4" s="91" t="s">
        <v>45</v>
      </c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2" ht="19.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3"/>
      <c r="L5" s="13"/>
      <c r="M5" s="13"/>
      <c r="N5" s="13"/>
      <c r="O5" s="13"/>
      <c r="P5" s="14"/>
      <c r="Q5" s="14"/>
      <c r="R5" s="14"/>
      <c r="S5" s="13"/>
      <c r="T5" s="13"/>
      <c r="U5" s="13"/>
      <c r="V5" s="13"/>
      <c r="W5" s="13"/>
      <c r="X5" s="13"/>
      <c r="Y5" s="13"/>
      <c r="Z5" s="13"/>
      <c r="AA5" s="13"/>
      <c r="AB5" s="13"/>
      <c r="AC5" s="10"/>
      <c r="AD5" s="10"/>
      <c r="AE5" s="10"/>
    </row>
    <row r="6" spans="1:32" ht="19.5" customHeight="1">
      <c r="A6" s="12"/>
      <c r="B6" s="62" t="s">
        <v>24</v>
      </c>
      <c r="C6" s="63"/>
      <c r="D6" s="63"/>
      <c r="E6" s="12"/>
      <c r="F6" s="63">
        <v>8</v>
      </c>
      <c r="G6" s="12"/>
      <c r="H6" s="12"/>
      <c r="I6" s="12"/>
      <c r="J6" s="63" t="s">
        <v>40</v>
      </c>
      <c r="K6" s="13"/>
      <c r="L6" s="86">
        <v>0</v>
      </c>
      <c r="M6" s="13"/>
      <c r="N6" s="13"/>
      <c r="O6" s="13"/>
      <c r="P6" s="14"/>
      <c r="Q6" s="14"/>
      <c r="R6" s="14"/>
      <c r="S6" s="13"/>
      <c r="T6" s="13"/>
      <c r="U6" s="13"/>
      <c r="V6" s="13"/>
      <c r="W6" s="13"/>
      <c r="X6" s="13"/>
      <c r="Y6" s="13"/>
      <c r="Z6" s="13"/>
      <c r="AA6" s="13"/>
      <c r="AB6" s="13"/>
      <c r="AC6" s="10"/>
      <c r="AD6" s="10"/>
      <c r="AE6" s="10"/>
    </row>
    <row r="7" spans="1:32" ht="19.5" customHeight="1">
      <c r="A7" s="12"/>
      <c r="B7" s="45"/>
      <c r="C7" s="12"/>
      <c r="D7" s="12"/>
      <c r="E7" s="12"/>
      <c r="F7" s="12"/>
      <c r="G7" s="12"/>
      <c r="H7" s="12"/>
      <c r="I7" s="12"/>
      <c r="J7" s="12"/>
      <c r="K7" s="13"/>
      <c r="L7" s="13"/>
      <c r="M7" s="13"/>
      <c r="N7" s="13"/>
      <c r="O7" s="13"/>
      <c r="P7" s="14"/>
      <c r="Q7" s="14"/>
      <c r="R7" s="14"/>
      <c r="S7" s="13"/>
      <c r="T7" s="13"/>
      <c r="U7" s="13"/>
      <c r="V7" s="13"/>
      <c r="W7" s="13"/>
      <c r="X7" s="13"/>
      <c r="Y7" s="13"/>
      <c r="Z7" s="13"/>
      <c r="AA7" s="13"/>
      <c r="AB7" s="13"/>
      <c r="AC7" s="10"/>
      <c r="AD7" s="10"/>
      <c r="AE7" s="10"/>
      <c r="AF7" s="56"/>
    </row>
    <row r="8" spans="1:32" s="56" customFormat="1" ht="19.5" customHeight="1">
      <c r="A8" s="50"/>
      <c r="B8" s="51" t="s">
        <v>25</v>
      </c>
      <c r="C8" s="52">
        <v>2</v>
      </c>
      <c r="D8" s="52">
        <v>6</v>
      </c>
      <c r="E8" s="52">
        <v>5</v>
      </c>
      <c r="F8" s="52">
        <v>6</v>
      </c>
      <c r="G8" s="52">
        <v>6</v>
      </c>
      <c r="H8" s="52">
        <v>5</v>
      </c>
      <c r="I8" s="52">
        <v>6</v>
      </c>
      <c r="J8" s="52">
        <v>6</v>
      </c>
      <c r="K8" s="52">
        <v>6</v>
      </c>
      <c r="L8" s="53"/>
      <c r="M8" s="67">
        <f>SUM(C8:K8)</f>
        <v>48</v>
      </c>
      <c r="N8" s="53"/>
      <c r="O8" s="52">
        <v>6</v>
      </c>
      <c r="P8" s="52">
        <v>5</v>
      </c>
      <c r="Q8" s="52">
        <v>5</v>
      </c>
      <c r="R8" s="52">
        <v>6</v>
      </c>
      <c r="S8" s="52">
        <v>7</v>
      </c>
      <c r="T8" s="52">
        <v>6</v>
      </c>
      <c r="U8" s="52">
        <v>9</v>
      </c>
      <c r="V8" s="52">
        <v>4</v>
      </c>
      <c r="W8" s="52">
        <v>5</v>
      </c>
      <c r="X8" s="53"/>
      <c r="Y8" s="67">
        <f t="shared" ref="Y8" si="0">SUM(O8:W8)</f>
        <v>53</v>
      </c>
      <c r="Z8" s="54"/>
      <c r="AA8" s="55">
        <f>M8+Y8</f>
        <v>101</v>
      </c>
      <c r="AB8" s="55">
        <f>AA8-AA13</f>
        <v>29</v>
      </c>
      <c r="AC8" s="10"/>
      <c r="AD8" s="10"/>
      <c r="AE8" s="10"/>
    </row>
    <row r="9" spans="1:32" s="56" customFormat="1" ht="19.5" customHeight="1">
      <c r="A9" s="50"/>
      <c r="B9" s="58"/>
      <c r="C9" s="59"/>
      <c r="D9" s="59"/>
      <c r="E9" s="59"/>
      <c r="F9" s="59"/>
      <c r="G9" s="59"/>
      <c r="H9" s="59"/>
      <c r="I9" s="59"/>
      <c r="J9" s="59"/>
      <c r="K9" s="59"/>
      <c r="L9" s="59"/>
      <c r="M9" s="60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8"/>
      <c r="Z9" s="58"/>
      <c r="AA9" s="58"/>
      <c r="AB9" s="58"/>
      <c r="AC9" s="61"/>
      <c r="AD9" s="61"/>
      <c r="AE9" s="49"/>
      <c r="AF9" s="9"/>
    </row>
    <row r="10" spans="1:32" ht="18.75">
      <c r="B10" s="68" t="s">
        <v>29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60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8"/>
      <c r="Z10" s="58"/>
      <c r="AA10" s="58"/>
      <c r="AB10" s="58"/>
      <c r="AC10" s="61"/>
      <c r="AD10" s="61"/>
      <c r="AE10" s="49"/>
    </row>
    <row r="11" spans="1:32" ht="19.5" customHeight="1">
      <c r="A11" s="15"/>
      <c r="B11" s="46" t="s">
        <v>1</v>
      </c>
      <c r="C11" s="47">
        <v>1</v>
      </c>
      <c r="D11" s="47">
        <v>2</v>
      </c>
      <c r="E11" s="47">
        <v>3</v>
      </c>
      <c r="F11" s="47">
        <v>4</v>
      </c>
      <c r="G11" s="47">
        <v>5</v>
      </c>
      <c r="H11" s="47">
        <v>6</v>
      </c>
      <c r="I11" s="47">
        <v>7</v>
      </c>
      <c r="J11" s="47">
        <v>8</v>
      </c>
      <c r="K11" s="47">
        <v>9</v>
      </c>
      <c r="L11" s="47"/>
      <c r="M11" s="46" t="s">
        <v>2</v>
      </c>
      <c r="N11" s="47"/>
      <c r="O11" s="47">
        <v>10</v>
      </c>
      <c r="P11" s="47">
        <v>11</v>
      </c>
      <c r="Q11" s="47">
        <v>12</v>
      </c>
      <c r="R11" s="47">
        <v>13</v>
      </c>
      <c r="S11" s="47">
        <v>14</v>
      </c>
      <c r="T11" s="47">
        <v>15</v>
      </c>
      <c r="U11" s="47">
        <v>16</v>
      </c>
      <c r="V11" s="47">
        <v>17</v>
      </c>
      <c r="W11" s="47">
        <v>18</v>
      </c>
      <c r="X11" s="47"/>
      <c r="Y11" s="46" t="s">
        <v>3</v>
      </c>
      <c r="Z11" s="46"/>
      <c r="AA11" s="46" t="s">
        <v>11</v>
      </c>
      <c r="AB11" s="46" t="s">
        <v>26</v>
      </c>
      <c r="AC11" s="46" t="s">
        <v>27</v>
      </c>
      <c r="AD11" s="46" t="s">
        <v>28</v>
      </c>
      <c r="AE11" s="46" t="s">
        <v>35</v>
      </c>
    </row>
    <row r="12" spans="1:32" ht="19.5" customHeight="1">
      <c r="A12" s="10"/>
      <c r="B12" s="23" t="s">
        <v>6</v>
      </c>
      <c r="C12" s="24">
        <v>5</v>
      </c>
      <c r="D12" s="24">
        <v>9</v>
      </c>
      <c r="E12" s="24">
        <v>13</v>
      </c>
      <c r="F12" s="24">
        <v>15</v>
      </c>
      <c r="G12" s="24">
        <v>17</v>
      </c>
      <c r="H12" s="24">
        <v>3</v>
      </c>
      <c r="I12" s="24">
        <v>7</v>
      </c>
      <c r="J12" s="24">
        <v>11</v>
      </c>
      <c r="K12" s="24">
        <v>1</v>
      </c>
      <c r="L12" s="25"/>
      <c r="M12" s="67">
        <f>SUM(C12:K12)</f>
        <v>81</v>
      </c>
      <c r="N12" s="25"/>
      <c r="O12" s="24">
        <v>4</v>
      </c>
      <c r="P12" s="24">
        <v>14</v>
      </c>
      <c r="Q12" s="24">
        <v>6</v>
      </c>
      <c r="R12" s="24">
        <v>18</v>
      </c>
      <c r="S12" s="24">
        <v>2</v>
      </c>
      <c r="T12" s="24">
        <v>16</v>
      </c>
      <c r="U12" s="24">
        <v>8</v>
      </c>
      <c r="V12" s="24">
        <v>12</v>
      </c>
      <c r="W12" s="24">
        <v>10</v>
      </c>
      <c r="X12" s="26"/>
      <c r="Y12" s="67">
        <f t="shared" ref="Y12:Y13" si="1">SUM(O12:W12)</f>
        <v>90</v>
      </c>
      <c r="Z12" s="27"/>
      <c r="AA12" s="22">
        <f>M12+Y12</f>
        <v>171</v>
      </c>
      <c r="AB12" s="28"/>
      <c r="AC12" s="6"/>
      <c r="AD12" s="6"/>
      <c r="AE12" s="3" t="s">
        <v>10</v>
      </c>
    </row>
    <row r="13" spans="1:32" ht="19.5" customHeight="1">
      <c r="A13" s="16"/>
      <c r="B13" s="17" t="s">
        <v>5</v>
      </c>
      <c r="C13" s="18">
        <v>4</v>
      </c>
      <c r="D13" s="18">
        <v>5</v>
      </c>
      <c r="E13" s="18">
        <v>4</v>
      </c>
      <c r="F13" s="18">
        <v>4</v>
      </c>
      <c r="G13" s="18">
        <v>3</v>
      </c>
      <c r="H13" s="18">
        <v>4</v>
      </c>
      <c r="I13" s="18">
        <v>5</v>
      </c>
      <c r="J13" s="18">
        <v>3</v>
      </c>
      <c r="K13" s="18">
        <v>4</v>
      </c>
      <c r="L13" s="19"/>
      <c r="M13" s="67">
        <f>SUM(C13:K13)</f>
        <v>36</v>
      </c>
      <c r="N13" s="19"/>
      <c r="O13" s="18">
        <v>4</v>
      </c>
      <c r="P13" s="18">
        <v>3</v>
      </c>
      <c r="Q13" s="18">
        <v>5</v>
      </c>
      <c r="R13" s="18">
        <v>3</v>
      </c>
      <c r="S13" s="18">
        <v>4</v>
      </c>
      <c r="T13" s="18">
        <v>4</v>
      </c>
      <c r="U13" s="18">
        <v>4</v>
      </c>
      <c r="V13" s="18">
        <v>5</v>
      </c>
      <c r="W13" s="18">
        <v>4</v>
      </c>
      <c r="X13" s="19"/>
      <c r="Y13" s="67">
        <f t="shared" si="1"/>
        <v>36</v>
      </c>
      <c r="Z13" s="21"/>
      <c r="AA13" s="22">
        <f>M13+Y13</f>
        <v>72</v>
      </c>
      <c r="AB13" s="28"/>
      <c r="AC13" s="20">
        <v>71.5</v>
      </c>
      <c r="AD13" s="20">
        <v>130</v>
      </c>
      <c r="AE13" s="3">
        <f>AC22</f>
        <v>9</v>
      </c>
    </row>
    <row r="14" spans="1:32" ht="18.75"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60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8"/>
      <c r="Z14" s="58"/>
      <c r="AA14" s="58"/>
      <c r="AB14" s="58"/>
      <c r="AC14" s="61"/>
      <c r="AD14" s="61"/>
      <c r="AE14" s="49"/>
    </row>
    <row r="15" spans="1:32" ht="19.5" customHeight="1">
      <c r="A15" s="10"/>
      <c r="B15" s="68" t="s">
        <v>46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60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8"/>
      <c r="Z15" s="58"/>
      <c r="AA15" s="58"/>
      <c r="AB15" s="58"/>
      <c r="AC15" s="61"/>
      <c r="AD15" s="61"/>
      <c r="AE15" s="49"/>
    </row>
    <row r="16" spans="1:32" ht="19.5" customHeight="1">
      <c r="A16" s="16"/>
      <c r="B16" s="20" t="s">
        <v>7</v>
      </c>
      <c r="C16" s="29">
        <f t="shared" ref="C16:K16" si="2">C26</f>
        <v>5</v>
      </c>
      <c r="D16" s="29">
        <f t="shared" si="2"/>
        <v>6</v>
      </c>
      <c r="E16" s="29">
        <f t="shared" si="2"/>
        <v>4</v>
      </c>
      <c r="F16" s="29">
        <f t="shared" si="2"/>
        <v>4</v>
      </c>
      <c r="G16" s="29">
        <f t="shared" si="2"/>
        <v>3</v>
      </c>
      <c r="H16" s="29">
        <f t="shared" si="2"/>
        <v>5</v>
      </c>
      <c r="I16" s="29">
        <f t="shared" si="2"/>
        <v>6</v>
      </c>
      <c r="J16" s="29">
        <f t="shared" si="2"/>
        <v>3</v>
      </c>
      <c r="K16" s="29">
        <f t="shared" si="2"/>
        <v>5</v>
      </c>
      <c r="L16" s="19"/>
      <c r="M16" s="67">
        <f>SUM(C16:K16)</f>
        <v>41</v>
      </c>
      <c r="N16" s="19"/>
      <c r="O16" s="29">
        <f t="shared" ref="O16:W16" si="3">O26</f>
        <v>5</v>
      </c>
      <c r="P16" s="29">
        <f t="shared" si="3"/>
        <v>3</v>
      </c>
      <c r="Q16" s="29">
        <f t="shared" si="3"/>
        <v>6</v>
      </c>
      <c r="R16" s="29">
        <f t="shared" si="3"/>
        <v>3</v>
      </c>
      <c r="S16" s="29">
        <f t="shared" si="3"/>
        <v>5</v>
      </c>
      <c r="T16" s="29">
        <f t="shared" si="3"/>
        <v>4</v>
      </c>
      <c r="U16" s="29">
        <f t="shared" si="3"/>
        <v>5</v>
      </c>
      <c r="V16" s="29">
        <f t="shared" si="3"/>
        <v>5</v>
      </c>
      <c r="W16" s="29">
        <f t="shared" si="3"/>
        <v>4</v>
      </c>
      <c r="X16" s="19"/>
      <c r="Y16" s="67">
        <f t="shared" ref="Y16:Y17" si="4">SUM(O16:W16)</f>
        <v>40</v>
      </c>
      <c r="Z16" s="21"/>
      <c r="AA16" s="20">
        <f>M16+Y16</f>
        <v>81</v>
      </c>
      <c r="AB16" s="28"/>
      <c r="AC16" s="4"/>
      <c r="AD16" s="4"/>
      <c r="AE16" s="5"/>
    </row>
    <row r="17" spans="1:32" ht="19.5" customHeight="1">
      <c r="A17" s="10"/>
      <c r="B17" s="30" t="s">
        <v>8</v>
      </c>
      <c r="C17" s="31">
        <f t="shared" ref="C17:K17" si="5">C28</f>
        <v>2</v>
      </c>
      <c r="D17" s="31">
        <f t="shared" si="5"/>
        <v>6</v>
      </c>
      <c r="E17" s="31">
        <f t="shared" si="5"/>
        <v>5</v>
      </c>
      <c r="F17" s="31">
        <f t="shared" si="5"/>
        <v>6</v>
      </c>
      <c r="G17" s="31">
        <f t="shared" si="5"/>
        <v>5</v>
      </c>
      <c r="H17" s="31">
        <f t="shared" si="5"/>
        <v>5</v>
      </c>
      <c r="I17" s="31">
        <f t="shared" si="5"/>
        <v>6</v>
      </c>
      <c r="J17" s="31">
        <f t="shared" si="5"/>
        <v>5</v>
      </c>
      <c r="K17" s="31">
        <f t="shared" si="5"/>
        <v>6</v>
      </c>
      <c r="L17" s="32"/>
      <c r="M17" s="67">
        <f>SUM(C17:K17)</f>
        <v>46</v>
      </c>
      <c r="N17" s="32"/>
      <c r="O17" s="31">
        <f t="shared" ref="O17:W17" si="6">O28</f>
        <v>6</v>
      </c>
      <c r="P17" s="31">
        <f t="shared" si="6"/>
        <v>5</v>
      </c>
      <c r="Q17" s="31">
        <f t="shared" si="6"/>
        <v>5</v>
      </c>
      <c r="R17" s="31">
        <f t="shared" si="6"/>
        <v>5</v>
      </c>
      <c r="S17" s="31">
        <f t="shared" si="6"/>
        <v>7</v>
      </c>
      <c r="T17" s="31">
        <f t="shared" si="6"/>
        <v>6</v>
      </c>
      <c r="U17" s="31">
        <f t="shared" si="6"/>
        <v>7</v>
      </c>
      <c r="V17" s="31">
        <f t="shared" si="6"/>
        <v>4</v>
      </c>
      <c r="W17" s="31">
        <f t="shared" si="6"/>
        <v>5</v>
      </c>
      <c r="X17" s="33"/>
      <c r="Y17" s="67">
        <f t="shared" si="4"/>
        <v>50</v>
      </c>
      <c r="Z17" s="33"/>
      <c r="AA17" s="20">
        <f>M17+Y17</f>
        <v>96</v>
      </c>
      <c r="AB17" s="28"/>
      <c r="AC17" s="7"/>
      <c r="AD17" s="7"/>
      <c r="AE17" s="44">
        <f>(AA17-AC13)*(113/AD13)</f>
        <v>21.296153846153846</v>
      </c>
    </row>
    <row r="18" spans="1:32" ht="15.75">
      <c r="B18" s="70" t="s">
        <v>30</v>
      </c>
      <c r="C18" s="8">
        <f t="shared" ref="C18:K18" si="7">C29</f>
        <v>5</v>
      </c>
      <c r="D18" s="8">
        <f t="shared" si="7"/>
        <v>2</v>
      </c>
      <c r="E18" s="8">
        <f t="shared" si="7"/>
        <v>1</v>
      </c>
      <c r="F18" s="8">
        <f t="shared" si="7"/>
        <v>0</v>
      </c>
      <c r="G18" s="8">
        <f t="shared" si="7"/>
        <v>0</v>
      </c>
      <c r="H18" s="8">
        <f t="shared" si="7"/>
        <v>2</v>
      </c>
      <c r="I18" s="8">
        <f t="shared" si="7"/>
        <v>2</v>
      </c>
      <c r="J18" s="8">
        <f t="shared" si="7"/>
        <v>0</v>
      </c>
      <c r="K18" s="8">
        <f t="shared" si="7"/>
        <v>1</v>
      </c>
      <c r="L18" s="8"/>
      <c r="M18" s="67">
        <f>SUM(C18:K18)</f>
        <v>13</v>
      </c>
      <c r="N18" s="8"/>
      <c r="O18" s="8">
        <f t="shared" ref="O18:W18" si="8">O29</f>
        <v>1</v>
      </c>
      <c r="P18" s="8">
        <f t="shared" si="8"/>
        <v>0</v>
      </c>
      <c r="Q18" s="8">
        <f t="shared" si="8"/>
        <v>3</v>
      </c>
      <c r="R18" s="8">
        <f t="shared" si="8"/>
        <v>0</v>
      </c>
      <c r="S18" s="8">
        <f t="shared" si="8"/>
        <v>0</v>
      </c>
      <c r="T18" s="8">
        <f t="shared" si="8"/>
        <v>0</v>
      </c>
      <c r="U18" s="8">
        <f t="shared" si="8"/>
        <v>0</v>
      </c>
      <c r="V18" s="8">
        <f t="shared" si="8"/>
        <v>3</v>
      </c>
      <c r="W18" s="8">
        <f t="shared" si="8"/>
        <v>1</v>
      </c>
      <c r="X18" s="8"/>
      <c r="Y18" s="67">
        <f>SUM(O18:W18)</f>
        <v>8</v>
      </c>
      <c r="Z18" s="6"/>
      <c r="AA18" s="20">
        <f>M18+Y18</f>
        <v>21</v>
      </c>
      <c r="AB18" s="6"/>
      <c r="AC18" s="6"/>
      <c r="AD18" s="6"/>
      <c r="AE18" s="6"/>
    </row>
    <row r="19" spans="1:32" ht="19.5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5"/>
      <c r="Y19" s="35"/>
      <c r="Z19" s="35"/>
      <c r="AA19" s="34"/>
      <c r="AB19" s="41"/>
      <c r="AC19" s="42"/>
      <c r="AD19" s="42"/>
      <c r="AE19" s="42"/>
      <c r="AF19" s="42"/>
    </row>
    <row r="20" spans="1:32" ht="19.5" customHeight="1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5"/>
      <c r="Y20" s="35"/>
      <c r="Z20" s="35"/>
      <c r="AA20" s="35"/>
      <c r="AB20" s="41"/>
      <c r="AC20" s="49" t="s">
        <v>47</v>
      </c>
      <c r="AD20" s="42"/>
      <c r="AE20" s="42"/>
      <c r="AF20" s="42"/>
    </row>
    <row r="21" spans="1:32" ht="19.5" customHeight="1">
      <c r="A21" s="37" t="s">
        <v>10</v>
      </c>
      <c r="B21" s="36" t="s">
        <v>9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9"/>
      <c r="Y21" s="39"/>
      <c r="Z21" s="39"/>
      <c r="AA21" s="40"/>
      <c r="AB21" s="42"/>
      <c r="AC21" t="s">
        <v>48</v>
      </c>
      <c r="AD21" s="42"/>
      <c r="AE21" s="42"/>
      <c r="AF21" s="42"/>
    </row>
    <row r="22" spans="1:32" ht="19.5" customHeight="1">
      <c r="A22" s="37" t="s">
        <v>10</v>
      </c>
      <c r="B22" s="71" t="s">
        <v>38</v>
      </c>
      <c r="C22" s="72">
        <f t="shared" ref="C22:K22" si="9">$AC$22-C12</f>
        <v>4</v>
      </c>
      <c r="D22" s="72">
        <f t="shared" si="9"/>
        <v>0</v>
      </c>
      <c r="E22" s="72">
        <f t="shared" si="9"/>
        <v>-4</v>
      </c>
      <c r="F22" s="72">
        <f t="shared" si="9"/>
        <v>-6</v>
      </c>
      <c r="G22" s="72">
        <f t="shared" si="9"/>
        <v>-8</v>
      </c>
      <c r="H22" s="72">
        <f t="shared" si="9"/>
        <v>6</v>
      </c>
      <c r="I22" s="72">
        <f t="shared" si="9"/>
        <v>2</v>
      </c>
      <c r="J22" s="72">
        <f t="shared" si="9"/>
        <v>-2</v>
      </c>
      <c r="K22" s="72">
        <f t="shared" si="9"/>
        <v>8</v>
      </c>
      <c r="L22" s="73"/>
      <c r="M22" s="73" t="s">
        <v>2</v>
      </c>
      <c r="N22" s="73"/>
      <c r="O22" s="72">
        <f t="shared" ref="O22:W22" si="10">$AC$22-O12</f>
        <v>5</v>
      </c>
      <c r="P22" s="72">
        <f t="shared" si="10"/>
        <v>-5</v>
      </c>
      <c r="Q22" s="72">
        <f t="shared" si="10"/>
        <v>3</v>
      </c>
      <c r="R22" s="72">
        <f t="shared" si="10"/>
        <v>-9</v>
      </c>
      <c r="S22" s="72">
        <f t="shared" si="10"/>
        <v>7</v>
      </c>
      <c r="T22" s="72">
        <f t="shared" si="10"/>
        <v>-7</v>
      </c>
      <c r="U22" s="72">
        <f t="shared" si="10"/>
        <v>1</v>
      </c>
      <c r="V22" s="72">
        <f t="shared" si="10"/>
        <v>-3</v>
      </c>
      <c r="W22" s="72">
        <f t="shared" si="10"/>
        <v>-1</v>
      </c>
      <c r="X22" s="73"/>
      <c r="Y22" s="73" t="s">
        <v>3</v>
      </c>
      <c r="Z22" s="74"/>
      <c r="AA22" s="73" t="s">
        <v>11</v>
      </c>
      <c r="AB22" s="42"/>
      <c r="AC22" s="3">
        <f>ROUND(($F$6*AD13/113)+(AC13-AA13),0)</f>
        <v>9</v>
      </c>
      <c r="AD22" s="42"/>
      <c r="AE22" s="42"/>
      <c r="AF22" s="42"/>
    </row>
    <row r="23" spans="1:32" ht="19.5" customHeight="1">
      <c r="A23" s="37" t="s">
        <v>10</v>
      </c>
      <c r="B23" s="75" t="s">
        <v>12</v>
      </c>
      <c r="C23" s="76">
        <f t="shared" ref="C23:K23" si="11">IF(C22&lt;0,0,IF(C22&lt;18,1,IF(C22&lt;36,2,3)))</f>
        <v>1</v>
      </c>
      <c r="D23" s="76">
        <f t="shared" si="11"/>
        <v>1</v>
      </c>
      <c r="E23" s="76">
        <f t="shared" si="11"/>
        <v>0</v>
      </c>
      <c r="F23" s="76">
        <f t="shared" si="11"/>
        <v>0</v>
      </c>
      <c r="G23" s="76">
        <f t="shared" si="11"/>
        <v>0</v>
      </c>
      <c r="H23" s="76">
        <f t="shared" si="11"/>
        <v>1</v>
      </c>
      <c r="I23" s="76">
        <f t="shared" si="11"/>
        <v>1</v>
      </c>
      <c r="J23" s="76">
        <f t="shared" si="11"/>
        <v>0</v>
      </c>
      <c r="K23" s="76">
        <f t="shared" si="11"/>
        <v>1</v>
      </c>
      <c r="L23" s="77"/>
      <c r="M23" s="69">
        <f t="shared" ref="M23:M30" si="12">SUM(C23:K23)</f>
        <v>5</v>
      </c>
      <c r="N23" s="77"/>
      <c r="O23" s="76">
        <f t="shared" ref="O23:W23" si="13">IF(O22&lt;0,0,IF(O22&lt;18,1,IF(O22&lt;36,2,3)))</f>
        <v>1</v>
      </c>
      <c r="P23" s="76">
        <f t="shared" si="13"/>
        <v>0</v>
      </c>
      <c r="Q23" s="76">
        <f t="shared" si="13"/>
        <v>1</v>
      </c>
      <c r="R23" s="76">
        <f t="shared" si="13"/>
        <v>0</v>
      </c>
      <c r="S23" s="76">
        <f t="shared" si="13"/>
        <v>1</v>
      </c>
      <c r="T23" s="76">
        <f t="shared" si="13"/>
        <v>0</v>
      </c>
      <c r="U23" s="76">
        <f t="shared" si="13"/>
        <v>1</v>
      </c>
      <c r="V23" s="76">
        <f t="shared" si="13"/>
        <v>0</v>
      </c>
      <c r="W23" s="76">
        <f t="shared" si="13"/>
        <v>0</v>
      </c>
      <c r="X23" s="77"/>
      <c r="Y23" s="69">
        <f t="shared" ref="Y23:Y30" si="14">SUM(O23:W23)</f>
        <v>4</v>
      </c>
      <c r="Z23" s="74"/>
      <c r="AA23" s="78">
        <f t="shared" ref="AA23:AA30" si="15">M23+Y23</f>
        <v>9</v>
      </c>
      <c r="AB23" s="42"/>
      <c r="AD23" s="42"/>
      <c r="AE23" s="42"/>
      <c r="AF23" s="42"/>
    </row>
    <row r="24" spans="1:32" ht="19.5" customHeight="1">
      <c r="A24" s="37" t="s">
        <v>10</v>
      </c>
      <c r="B24" s="79"/>
      <c r="C24" s="80">
        <f t="shared" ref="C24:K24" si="16">C13-C8</f>
        <v>2</v>
      </c>
      <c r="D24" s="80">
        <f t="shared" si="16"/>
        <v>-1</v>
      </c>
      <c r="E24" s="80">
        <f t="shared" si="16"/>
        <v>-1</v>
      </c>
      <c r="F24" s="80">
        <f t="shared" si="16"/>
        <v>-2</v>
      </c>
      <c r="G24" s="80">
        <f t="shared" si="16"/>
        <v>-3</v>
      </c>
      <c r="H24" s="80">
        <f t="shared" si="16"/>
        <v>-1</v>
      </c>
      <c r="I24" s="80">
        <f t="shared" si="16"/>
        <v>-1</v>
      </c>
      <c r="J24" s="80">
        <f t="shared" si="16"/>
        <v>-3</v>
      </c>
      <c r="K24" s="80">
        <f t="shared" si="16"/>
        <v>-2</v>
      </c>
      <c r="L24" s="77"/>
      <c r="M24" s="69">
        <f t="shared" si="12"/>
        <v>-12</v>
      </c>
      <c r="N24" s="77"/>
      <c r="O24" s="80">
        <f t="shared" ref="O24:W24" si="17">O13-O8</f>
        <v>-2</v>
      </c>
      <c r="P24" s="80">
        <f t="shared" si="17"/>
        <v>-2</v>
      </c>
      <c r="Q24" s="80">
        <f t="shared" si="17"/>
        <v>0</v>
      </c>
      <c r="R24" s="80">
        <f t="shared" si="17"/>
        <v>-3</v>
      </c>
      <c r="S24" s="80">
        <f t="shared" si="17"/>
        <v>-3</v>
      </c>
      <c r="T24" s="80">
        <f t="shared" si="17"/>
        <v>-2</v>
      </c>
      <c r="U24" s="80">
        <f t="shared" si="17"/>
        <v>-5</v>
      </c>
      <c r="V24" s="80">
        <f t="shared" si="17"/>
        <v>1</v>
      </c>
      <c r="W24" s="80">
        <f t="shared" si="17"/>
        <v>-1</v>
      </c>
      <c r="X24" s="77"/>
      <c r="Y24" s="69">
        <f t="shared" si="14"/>
        <v>-17</v>
      </c>
      <c r="Z24" s="74"/>
      <c r="AA24" s="78">
        <f t="shared" si="15"/>
        <v>-29</v>
      </c>
      <c r="AB24" s="42"/>
      <c r="AC24" s="48" t="s">
        <v>44</v>
      </c>
      <c r="AD24" s="42"/>
      <c r="AE24" s="42"/>
      <c r="AF24" s="42"/>
    </row>
    <row r="25" spans="1:32" ht="19.5" customHeight="1">
      <c r="A25" s="37" t="s">
        <v>10</v>
      </c>
      <c r="B25" s="81" t="str">
        <f>B8</f>
        <v>PLAYER SCORE</v>
      </c>
      <c r="C25" s="81">
        <f t="shared" ref="C25:W25" si="18">C8</f>
        <v>2</v>
      </c>
      <c r="D25" s="81">
        <f t="shared" si="18"/>
        <v>6</v>
      </c>
      <c r="E25" s="81">
        <f t="shared" si="18"/>
        <v>5</v>
      </c>
      <c r="F25" s="81">
        <f t="shared" si="18"/>
        <v>6</v>
      </c>
      <c r="G25" s="81">
        <f t="shared" si="18"/>
        <v>6</v>
      </c>
      <c r="H25" s="81">
        <f t="shared" si="18"/>
        <v>5</v>
      </c>
      <c r="I25" s="81">
        <f t="shared" si="18"/>
        <v>6</v>
      </c>
      <c r="J25" s="81">
        <f t="shared" si="18"/>
        <v>6</v>
      </c>
      <c r="K25" s="81">
        <f t="shared" si="18"/>
        <v>6</v>
      </c>
      <c r="L25" s="77"/>
      <c r="M25" s="69">
        <f t="shared" si="12"/>
        <v>48</v>
      </c>
      <c r="N25" s="77"/>
      <c r="O25" s="81">
        <f t="shared" si="18"/>
        <v>6</v>
      </c>
      <c r="P25" s="81">
        <f t="shared" si="18"/>
        <v>5</v>
      </c>
      <c r="Q25" s="81">
        <f t="shared" si="18"/>
        <v>5</v>
      </c>
      <c r="R25" s="81">
        <f t="shared" si="18"/>
        <v>6</v>
      </c>
      <c r="S25" s="81">
        <f t="shared" si="18"/>
        <v>7</v>
      </c>
      <c r="T25" s="81">
        <f t="shared" si="18"/>
        <v>6</v>
      </c>
      <c r="U25" s="81">
        <f t="shared" si="18"/>
        <v>9</v>
      </c>
      <c r="V25" s="81">
        <f t="shared" si="18"/>
        <v>4</v>
      </c>
      <c r="W25" s="81">
        <f t="shared" si="18"/>
        <v>5</v>
      </c>
      <c r="X25" s="77"/>
      <c r="Y25" s="69">
        <f t="shared" si="14"/>
        <v>53</v>
      </c>
      <c r="Z25" s="74"/>
      <c r="AA25" s="78">
        <f t="shared" si="15"/>
        <v>101</v>
      </c>
      <c r="AB25" s="42"/>
      <c r="AC25" s="43" t="s">
        <v>41</v>
      </c>
      <c r="AD25" s="42"/>
      <c r="AE25" s="42"/>
      <c r="AF25" s="42"/>
    </row>
    <row r="26" spans="1:32" ht="19.5" customHeight="1">
      <c r="A26" s="37" t="s">
        <v>10</v>
      </c>
      <c r="B26" s="82" t="s">
        <v>7</v>
      </c>
      <c r="C26" s="82">
        <f t="shared" ref="C26:K26" si="19">C13+C23</f>
        <v>5</v>
      </c>
      <c r="D26" s="82">
        <f t="shared" si="19"/>
        <v>6</v>
      </c>
      <c r="E26" s="82">
        <f t="shared" si="19"/>
        <v>4</v>
      </c>
      <c r="F26" s="82">
        <f t="shared" si="19"/>
        <v>4</v>
      </c>
      <c r="G26" s="82">
        <f t="shared" si="19"/>
        <v>3</v>
      </c>
      <c r="H26" s="82">
        <f t="shared" si="19"/>
        <v>5</v>
      </c>
      <c r="I26" s="82">
        <f t="shared" si="19"/>
        <v>6</v>
      </c>
      <c r="J26" s="82">
        <f t="shared" si="19"/>
        <v>3</v>
      </c>
      <c r="K26" s="82">
        <f t="shared" si="19"/>
        <v>5</v>
      </c>
      <c r="L26" s="77"/>
      <c r="M26" s="69">
        <f t="shared" si="12"/>
        <v>41</v>
      </c>
      <c r="N26" s="77"/>
      <c r="O26" s="82">
        <f t="shared" ref="O26:W26" si="20">O13+O23</f>
        <v>5</v>
      </c>
      <c r="P26" s="82">
        <f t="shared" si="20"/>
        <v>3</v>
      </c>
      <c r="Q26" s="82">
        <f t="shared" si="20"/>
        <v>6</v>
      </c>
      <c r="R26" s="82">
        <f t="shared" si="20"/>
        <v>3</v>
      </c>
      <c r="S26" s="82">
        <f t="shared" si="20"/>
        <v>5</v>
      </c>
      <c r="T26" s="82">
        <f t="shared" si="20"/>
        <v>4</v>
      </c>
      <c r="U26" s="82">
        <f t="shared" si="20"/>
        <v>5</v>
      </c>
      <c r="V26" s="82">
        <f t="shared" si="20"/>
        <v>5</v>
      </c>
      <c r="W26" s="82">
        <f t="shared" si="20"/>
        <v>4</v>
      </c>
      <c r="X26" s="77"/>
      <c r="Y26" s="69">
        <f t="shared" si="14"/>
        <v>40</v>
      </c>
      <c r="Z26" s="77"/>
      <c r="AA26" s="78">
        <f t="shared" si="15"/>
        <v>81</v>
      </c>
      <c r="AB26" s="42"/>
      <c r="AC26" s="44">
        <f>(AA17-AC13 -$L$6)*(113/AD13)</f>
        <v>21.296153846153846</v>
      </c>
      <c r="AD26" s="42"/>
      <c r="AE26" s="42"/>
      <c r="AF26" s="42"/>
    </row>
    <row r="27" spans="1:32" ht="19.5" customHeight="1">
      <c r="A27" s="37" t="s">
        <v>10</v>
      </c>
      <c r="B27" s="82" t="s">
        <v>52</v>
      </c>
      <c r="C27" s="77">
        <f>C26+2</f>
        <v>7</v>
      </c>
      <c r="D27" s="77">
        <f t="shared" ref="D27:K27" si="21">D26+2</f>
        <v>8</v>
      </c>
      <c r="E27" s="77">
        <f t="shared" si="21"/>
        <v>6</v>
      </c>
      <c r="F27" s="77">
        <f t="shared" si="21"/>
        <v>6</v>
      </c>
      <c r="G27" s="77">
        <f t="shared" si="21"/>
        <v>5</v>
      </c>
      <c r="H27" s="77">
        <f t="shared" si="21"/>
        <v>7</v>
      </c>
      <c r="I27" s="77">
        <f t="shared" si="21"/>
        <v>8</v>
      </c>
      <c r="J27" s="77">
        <f t="shared" si="21"/>
        <v>5</v>
      </c>
      <c r="K27" s="77">
        <f t="shared" si="21"/>
        <v>7</v>
      </c>
      <c r="L27" s="77"/>
      <c r="M27" s="69">
        <f t="shared" si="12"/>
        <v>59</v>
      </c>
      <c r="N27" s="77"/>
      <c r="O27" s="77">
        <f t="shared" ref="O27" si="22">O26+2</f>
        <v>7</v>
      </c>
      <c r="P27" s="77">
        <f t="shared" ref="P27" si="23">P26+2</f>
        <v>5</v>
      </c>
      <c r="Q27" s="77">
        <f t="shared" ref="Q27" si="24">Q26+2</f>
        <v>8</v>
      </c>
      <c r="R27" s="77">
        <f t="shared" ref="R27" si="25">R26+2</f>
        <v>5</v>
      </c>
      <c r="S27" s="77">
        <f t="shared" ref="S27" si="26">S26+2</f>
        <v>7</v>
      </c>
      <c r="T27" s="77">
        <f t="shared" ref="T27" si="27">T26+2</f>
        <v>6</v>
      </c>
      <c r="U27" s="77">
        <f t="shared" ref="U27" si="28">U26+2</f>
        <v>7</v>
      </c>
      <c r="V27" s="77">
        <f t="shared" ref="V27" si="29">V26+2</f>
        <v>7</v>
      </c>
      <c r="W27" s="77">
        <f t="shared" ref="W27" si="30">W26+2</f>
        <v>6</v>
      </c>
      <c r="X27" s="77"/>
      <c r="Y27" s="69">
        <f t="shared" si="14"/>
        <v>58</v>
      </c>
      <c r="Z27" s="77"/>
      <c r="AA27" s="78">
        <f t="shared" si="15"/>
        <v>117</v>
      </c>
      <c r="AB27" s="42"/>
      <c r="AC27" s="43"/>
      <c r="AD27" s="42"/>
      <c r="AE27" s="42"/>
      <c r="AF27" s="42"/>
    </row>
    <row r="28" spans="1:32" ht="19.5" customHeight="1">
      <c r="A28" s="37" t="s">
        <v>10</v>
      </c>
      <c r="B28" s="82" t="s">
        <v>14</v>
      </c>
      <c r="C28" s="77">
        <f t="shared" ref="C28:K28" si="31">IF((C8-C27)&gt;0,C27,C8)</f>
        <v>2</v>
      </c>
      <c r="D28" s="77">
        <f t="shared" si="31"/>
        <v>6</v>
      </c>
      <c r="E28" s="77">
        <f t="shared" si="31"/>
        <v>5</v>
      </c>
      <c r="F28" s="77">
        <f t="shared" si="31"/>
        <v>6</v>
      </c>
      <c r="G28" s="77">
        <f t="shared" si="31"/>
        <v>5</v>
      </c>
      <c r="H28" s="77">
        <f t="shared" si="31"/>
        <v>5</v>
      </c>
      <c r="I28" s="77">
        <f t="shared" si="31"/>
        <v>6</v>
      </c>
      <c r="J28" s="77">
        <f t="shared" si="31"/>
        <v>5</v>
      </c>
      <c r="K28" s="77">
        <f t="shared" si="31"/>
        <v>6</v>
      </c>
      <c r="L28" s="77"/>
      <c r="M28" s="69">
        <f t="shared" si="12"/>
        <v>46</v>
      </c>
      <c r="N28" s="77"/>
      <c r="O28" s="77">
        <f t="shared" ref="O28:W28" si="32">IF((O8-O27)&gt;0,O27,O8)</f>
        <v>6</v>
      </c>
      <c r="P28" s="77">
        <f t="shared" si="32"/>
        <v>5</v>
      </c>
      <c r="Q28" s="77">
        <f t="shared" si="32"/>
        <v>5</v>
      </c>
      <c r="R28" s="77">
        <f t="shared" si="32"/>
        <v>5</v>
      </c>
      <c r="S28" s="77">
        <f t="shared" si="32"/>
        <v>7</v>
      </c>
      <c r="T28" s="77">
        <f t="shared" si="32"/>
        <v>6</v>
      </c>
      <c r="U28" s="77">
        <f t="shared" si="32"/>
        <v>7</v>
      </c>
      <c r="V28" s="77">
        <f t="shared" si="32"/>
        <v>4</v>
      </c>
      <c r="W28" s="77">
        <f t="shared" si="32"/>
        <v>5</v>
      </c>
      <c r="X28" s="77"/>
      <c r="Y28" s="69">
        <f t="shared" si="14"/>
        <v>50</v>
      </c>
      <c r="Z28" s="77"/>
      <c r="AA28" s="78">
        <f t="shared" si="15"/>
        <v>96</v>
      </c>
      <c r="AB28" s="42"/>
      <c r="AC28" s="42"/>
      <c r="AD28" s="42"/>
      <c r="AE28" s="42"/>
      <c r="AF28" s="42"/>
    </row>
    <row r="29" spans="1:32" ht="19.5" customHeight="1">
      <c r="B29" s="83" t="s">
        <v>13</v>
      </c>
      <c r="C29" s="84">
        <f t="shared" ref="C29:K29" si="33">IF(C13&lt;1,"",IF((2+C24+C23)&gt;-1,(2+C24+C23),0))</f>
        <v>5</v>
      </c>
      <c r="D29" s="84">
        <f t="shared" si="33"/>
        <v>2</v>
      </c>
      <c r="E29" s="84">
        <f t="shared" si="33"/>
        <v>1</v>
      </c>
      <c r="F29" s="84">
        <f t="shared" si="33"/>
        <v>0</v>
      </c>
      <c r="G29" s="84">
        <f t="shared" si="33"/>
        <v>0</v>
      </c>
      <c r="H29" s="84">
        <f t="shared" si="33"/>
        <v>2</v>
      </c>
      <c r="I29" s="84">
        <f t="shared" si="33"/>
        <v>2</v>
      </c>
      <c r="J29" s="84">
        <f t="shared" si="33"/>
        <v>0</v>
      </c>
      <c r="K29" s="84">
        <f t="shared" si="33"/>
        <v>1</v>
      </c>
      <c r="L29" s="83"/>
      <c r="M29" s="69">
        <f t="shared" si="12"/>
        <v>13</v>
      </c>
      <c r="N29" s="83"/>
      <c r="O29" s="84">
        <f t="shared" ref="O29:W29" si="34">IF(O13&lt;1,"",IF((2+O24+O23)&gt;-1,(2+O24+O23),0))</f>
        <v>1</v>
      </c>
      <c r="P29" s="84">
        <f t="shared" si="34"/>
        <v>0</v>
      </c>
      <c r="Q29" s="84">
        <f t="shared" si="34"/>
        <v>3</v>
      </c>
      <c r="R29" s="84">
        <f t="shared" si="34"/>
        <v>0</v>
      </c>
      <c r="S29" s="84">
        <f t="shared" si="34"/>
        <v>0</v>
      </c>
      <c r="T29" s="84">
        <f t="shared" si="34"/>
        <v>0</v>
      </c>
      <c r="U29" s="84">
        <f t="shared" si="34"/>
        <v>0</v>
      </c>
      <c r="V29" s="84">
        <f t="shared" si="34"/>
        <v>3</v>
      </c>
      <c r="W29" s="84">
        <f t="shared" si="34"/>
        <v>1</v>
      </c>
      <c r="X29" s="83"/>
      <c r="Y29" s="69">
        <f t="shared" si="14"/>
        <v>8</v>
      </c>
      <c r="Z29" s="85"/>
      <c r="AA29" s="78">
        <f t="shared" si="15"/>
        <v>21</v>
      </c>
    </row>
    <row r="30" spans="1:32" ht="15.75">
      <c r="B30" s="83" t="s">
        <v>56</v>
      </c>
      <c r="C30" s="84">
        <f>IF(C29=2,0,IF(C29=3,2,IF(C29=4,5,IF(C29=5,8,IF(C29=1,-1,IF(C29=0,-3,"otros"))))))</f>
        <v>8</v>
      </c>
      <c r="D30" s="84">
        <f t="shared" ref="D30:K30" si="35">IF(D29=2,0,IF(D29=3,2,IF(D29=4,5,IF(D29=5,8,IF(D29=1,-1,IF(D29=0,-3,"otros"))))))</f>
        <v>0</v>
      </c>
      <c r="E30" s="84">
        <f t="shared" si="35"/>
        <v>-1</v>
      </c>
      <c r="F30" s="84">
        <f t="shared" si="35"/>
        <v>-3</v>
      </c>
      <c r="G30" s="84">
        <f t="shared" si="35"/>
        <v>-3</v>
      </c>
      <c r="H30" s="84">
        <f t="shared" si="35"/>
        <v>0</v>
      </c>
      <c r="I30" s="84">
        <f t="shared" si="35"/>
        <v>0</v>
      </c>
      <c r="J30" s="84">
        <f t="shared" si="35"/>
        <v>-3</v>
      </c>
      <c r="K30" s="84">
        <f t="shared" si="35"/>
        <v>-1</v>
      </c>
      <c r="L30" s="83"/>
      <c r="M30" s="69">
        <f t="shared" si="12"/>
        <v>-3</v>
      </c>
      <c r="N30" s="83"/>
      <c r="O30" s="84">
        <f t="shared" ref="O30" si="36">IF(O29=2,0,IF(O29=3,2,IF(O29=4,5,IF(O29=5,8,IF(O29=1,-1,IF(O29=0,-3,"otros"))))))</f>
        <v>-1</v>
      </c>
      <c r="P30" s="84">
        <f t="shared" ref="P30" si="37">IF(P29=2,0,IF(P29=3,2,IF(P29=4,5,IF(P29=5,8,IF(P29=1,-1,IF(P29=0,-3,"otros"))))))</f>
        <v>-3</v>
      </c>
      <c r="Q30" s="84">
        <f t="shared" ref="Q30" si="38">IF(Q29=2,0,IF(Q29=3,2,IF(Q29=4,5,IF(Q29=5,8,IF(Q29=1,-1,IF(Q29=0,-3,"otros"))))))</f>
        <v>2</v>
      </c>
      <c r="R30" s="84">
        <f t="shared" ref="R30" si="39">IF(R29=2,0,IF(R29=3,2,IF(R29=4,5,IF(R29=5,8,IF(R29=1,-1,IF(R29=0,-3,"otros"))))))</f>
        <v>-3</v>
      </c>
      <c r="S30" s="84">
        <f t="shared" ref="S30" si="40">IF(S29=2,0,IF(S29=3,2,IF(S29=4,5,IF(S29=5,8,IF(S29=1,-1,IF(S29=0,-3,"otros"))))))</f>
        <v>-3</v>
      </c>
      <c r="T30" s="84">
        <f t="shared" ref="T30" si="41">IF(T29=2,0,IF(T29=3,2,IF(T29=4,5,IF(T29=5,8,IF(T29=1,-1,IF(T29=0,-3,"otros"))))))</f>
        <v>-3</v>
      </c>
      <c r="U30" s="84">
        <f t="shared" ref="U30" si="42">IF(U29=2,0,IF(U29=3,2,IF(U29=4,5,IF(U29=5,8,IF(U29=1,-1,IF(U29=0,-3,"otros"))))))</f>
        <v>-3</v>
      </c>
      <c r="V30" s="84">
        <f t="shared" ref="V30" si="43">IF(V29=2,0,IF(V29=3,2,IF(V29=4,5,IF(V29=5,8,IF(V29=1,-1,IF(V29=0,-3,"otros"))))))</f>
        <v>2</v>
      </c>
      <c r="W30" s="84">
        <f t="shared" ref="W30" si="44">IF(W29=2,0,IF(W29=3,2,IF(W29=4,5,IF(W29=5,8,IF(W29=1,-1,IF(W29=0,-3,"otros"))))))</f>
        <v>-1</v>
      </c>
      <c r="X30" s="83"/>
      <c r="Y30" s="69">
        <f t="shared" si="14"/>
        <v>-13</v>
      </c>
      <c r="Z30" s="85"/>
      <c r="AA30" s="78">
        <f t="shared" si="15"/>
        <v>-16</v>
      </c>
    </row>
    <row r="31" spans="1:32">
      <c r="O31" s="9"/>
      <c r="Y31" s="9"/>
    </row>
    <row r="32" spans="1:32">
      <c r="C32" s="9" t="str">
        <f>IF(C29=2,"Par",IF(C29=3,"Birdie",IF(C29=4,"Eagle",IF(C29=5,"Doble Eagle",IF(C29=1,"Bogey",IF(C29=0,"Doble bogey","otros"))))))</f>
        <v>Doble Eagle</v>
      </c>
      <c r="L32" s="2"/>
      <c r="O32" s="9"/>
      <c r="V32" s="2"/>
      <c r="Y32" s="9"/>
    </row>
    <row r="33" spans="2:25">
      <c r="L33" s="2"/>
      <c r="O33" s="9"/>
      <c r="V33" s="2"/>
      <c r="Y33" s="9"/>
    </row>
    <row r="34" spans="2:25">
      <c r="L34" s="2"/>
      <c r="O34" s="9"/>
      <c r="V34" s="2"/>
      <c r="Y34" s="9"/>
    </row>
    <row r="38" spans="2:25">
      <c r="B38" s="1" t="s">
        <v>55</v>
      </c>
    </row>
    <row r="39" spans="2:25">
      <c r="B39" t="s">
        <v>22</v>
      </c>
      <c r="C39" t="s">
        <v>23</v>
      </c>
    </row>
    <row r="40" spans="2:25">
      <c r="B40" t="s">
        <v>31</v>
      </c>
      <c r="C40" t="s">
        <v>32</v>
      </c>
    </row>
    <row r="41" spans="2:25">
      <c r="B41" t="s">
        <v>42</v>
      </c>
      <c r="C41" t="s">
        <v>43</v>
      </c>
    </row>
    <row r="42" spans="2:25">
      <c r="B42"/>
      <c r="C42"/>
    </row>
    <row r="43" spans="2:25">
      <c r="B43" s="1" t="s">
        <v>34</v>
      </c>
      <c r="C43" s="1" t="s">
        <v>36</v>
      </c>
    </row>
    <row r="44" spans="2:25">
      <c r="B44" s="9" t="s">
        <v>33</v>
      </c>
    </row>
    <row r="46" spans="2:25">
      <c r="B46" s="1" t="s">
        <v>7</v>
      </c>
    </row>
    <row r="47" spans="2:25">
      <c r="B47" t="s">
        <v>37</v>
      </c>
    </row>
    <row r="48" spans="2:25">
      <c r="B48" t="s">
        <v>49</v>
      </c>
    </row>
    <row r="49" spans="2:2">
      <c r="B49" t="s">
        <v>39</v>
      </c>
    </row>
    <row r="51" spans="2:2">
      <c r="B51" s="1" t="s">
        <v>53</v>
      </c>
    </row>
    <row r="52" spans="2:2">
      <c r="B52" s="9" t="s">
        <v>50</v>
      </c>
    </row>
    <row r="54" spans="2:2">
      <c r="B54" s="1" t="s">
        <v>51</v>
      </c>
    </row>
    <row r="55" spans="2:2">
      <c r="B55" t="s">
        <v>54</v>
      </c>
    </row>
    <row r="57" spans="2:2">
      <c r="B57" s="1" t="s">
        <v>30</v>
      </c>
    </row>
    <row r="58" spans="2:2">
      <c r="B58" t="s">
        <v>63</v>
      </c>
    </row>
    <row r="60" spans="2:2">
      <c r="B60" s="1" t="s">
        <v>64</v>
      </c>
    </row>
    <row r="61" spans="2:2">
      <c r="B61" s="87" t="s">
        <v>57</v>
      </c>
    </row>
    <row r="62" spans="2:2">
      <c r="B62" s="87" t="s">
        <v>58</v>
      </c>
    </row>
    <row r="63" spans="2:2">
      <c r="B63" s="87" t="s">
        <v>59</v>
      </c>
    </row>
    <row r="64" spans="2:2">
      <c r="B64" s="87" t="s">
        <v>60</v>
      </c>
    </row>
    <row r="65" spans="2:2">
      <c r="B65" s="87" t="s">
        <v>61</v>
      </c>
    </row>
    <row r="66" spans="2:2">
      <c r="B66" s="87" t="s">
        <v>62</v>
      </c>
    </row>
  </sheetData>
  <mergeCells count="2">
    <mergeCell ref="B2:AA2"/>
    <mergeCell ref="F4:Q4"/>
  </mergeCells>
  <pageMargins left="0.7" right="0.7" top="0.75" bottom="0.75" header="0.3" footer="0.3"/>
  <pageSetup paperSize="9" orientation="portrait" r:id="rId1"/>
  <ignoredErrors>
    <ignoredError sqref="C16:K16 L16 N16:W1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E16" sqref="E16"/>
    </sheetView>
  </sheetViews>
  <sheetFormatPr baseColWidth="10" defaultColWidth="11.42578125" defaultRowHeight="15"/>
  <cols>
    <col min="8" max="8" width="16.85546875" customWidth="1"/>
  </cols>
  <sheetData>
    <row r="1" spans="1:10">
      <c r="A1" t="s">
        <v>15</v>
      </c>
    </row>
    <row r="3" spans="1:10">
      <c r="A3" t="s">
        <v>16</v>
      </c>
      <c r="B3" t="s">
        <v>17</v>
      </c>
      <c r="C3" t="s">
        <v>18</v>
      </c>
      <c r="D3" t="s">
        <v>4</v>
      </c>
      <c r="E3" t="s">
        <v>19</v>
      </c>
      <c r="H3" t="s">
        <v>20</v>
      </c>
      <c r="J3" t="s">
        <v>21</v>
      </c>
    </row>
    <row r="4" spans="1:10">
      <c r="A4">
        <v>1</v>
      </c>
      <c r="C4">
        <v>50</v>
      </c>
      <c r="D4">
        <v>122</v>
      </c>
      <c r="E4" s="57">
        <v>36.159999999999997</v>
      </c>
      <c r="H4" s="57">
        <f>SUM(E4:E11)/8</f>
        <v>37.942500000000003</v>
      </c>
      <c r="J4" s="57">
        <f>H4-34</f>
        <v>3.9425000000000026</v>
      </c>
    </row>
    <row r="5" spans="1:10">
      <c r="A5">
        <v>2</v>
      </c>
      <c r="C5">
        <v>58</v>
      </c>
      <c r="D5">
        <v>130</v>
      </c>
      <c r="E5" s="57">
        <v>42.18</v>
      </c>
      <c r="H5" s="57">
        <f>SUM(E4,E6,E7,E8,E9,E10,E11,E12)/8</f>
        <v>37.594999999999999</v>
      </c>
      <c r="J5" s="57">
        <f>H4-H6</f>
        <v>2.7725000000000009</v>
      </c>
    </row>
    <row r="6" spans="1:10">
      <c r="A6">
        <v>3</v>
      </c>
      <c r="C6">
        <v>53</v>
      </c>
      <c r="D6">
        <v>125</v>
      </c>
      <c r="E6" s="57">
        <v>38.4</v>
      </c>
      <c r="H6">
        <f>SUM(E4,E6,E7,E8,E9,E10,E11,E15)/8</f>
        <v>35.17</v>
      </c>
    </row>
    <row r="7" spans="1:10">
      <c r="A7">
        <v>4</v>
      </c>
      <c r="C7">
        <v>45</v>
      </c>
      <c r="D7">
        <v>117</v>
      </c>
      <c r="E7" s="57">
        <v>32.4</v>
      </c>
    </row>
    <row r="8" spans="1:10">
      <c r="A8">
        <v>5</v>
      </c>
      <c r="C8">
        <v>56</v>
      </c>
      <c r="D8">
        <v>128</v>
      </c>
      <c r="E8" s="57">
        <v>40.700000000000003</v>
      </c>
    </row>
    <row r="9" spans="1:10">
      <c r="A9">
        <v>6</v>
      </c>
      <c r="C9">
        <v>54</v>
      </c>
      <c r="D9">
        <v>126</v>
      </c>
      <c r="E9" s="57">
        <v>39.200000000000003</v>
      </c>
    </row>
    <row r="10" spans="1:10">
      <c r="A10">
        <v>7</v>
      </c>
      <c r="C10">
        <v>46</v>
      </c>
      <c r="D10">
        <v>118</v>
      </c>
      <c r="E10" s="57">
        <v>33.1</v>
      </c>
    </row>
    <row r="11" spans="1:10">
      <c r="A11">
        <v>8</v>
      </c>
      <c r="C11">
        <v>57</v>
      </c>
      <c r="D11">
        <v>129</v>
      </c>
      <c r="E11" s="57">
        <v>41.4</v>
      </c>
    </row>
    <row r="12" spans="1:10">
      <c r="A12">
        <v>9</v>
      </c>
      <c r="C12">
        <v>158</v>
      </c>
      <c r="D12">
        <v>230</v>
      </c>
      <c r="E12">
        <v>39.4</v>
      </c>
    </row>
    <row r="15" spans="1:10">
      <c r="E15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whs and STBF handicap calculator</dc:title>
  <dc:creator>mikadi.golf</dc:creator>
  <cp:lastModifiedBy>mps</cp:lastModifiedBy>
  <cp:revision/>
  <dcterms:created xsi:type="dcterms:W3CDTF">2019-12-15T11:40:43Z</dcterms:created>
  <dcterms:modified xsi:type="dcterms:W3CDTF">2020-08-04T17:12:28Z</dcterms:modified>
</cp:coreProperties>
</file>